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OC" sheetId="1" state="visible" r:id="rId1"/>
    <sheet name="Notes" sheetId="2" state="visible" r:id="rId2"/>
    <sheet name="Gender Index" sheetId="3" state="visible" r:id="rId3"/>
  </sheets>
</workbook>
</file>

<file path=xl/sharedStrings.xml><?xml version="1.0" encoding="utf-8"?>
<sst xmlns="http://schemas.openxmlformats.org/spreadsheetml/2006/main" count="87" uniqueCount="87">
  <si>
    <t xml:space="preserve">Table of Contents</t>
  </si>
  <si>
    <t xml:space="preserve">Notes</t>
  </si>
  <si>
    <t xml:space="preserve">Gender Index</t>
  </si>
  <si>
    <t xml:space="preserve">Domain</t>
  </si>
  <si>
    <t xml:space="preserve">Sub-Domain</t>
  </si>
  <si>
    <t xml:space="preserve">Indicator</t>
  </si>
  <si>
    <t xml:space="preserve">Ref. Period</t>
  </si>
  <si>
    <t xml:space="preserve">Type</t>
  </si>
  <si>
    <t xml:space="preserve">Women</t>
  </si>
  <si>
    <t xml:space="preserve">Men</t>
  </si>
  <si>
    <t xml:space="preserve">Overall</t>
  </si>
  <si>
    <t xml:space="preserve">Illustrative Score</t>
  </si>
  <si>
    <t xml:space="preserve">Gender Equality Score</t>
  </si>
  <si>
    <t xml:space="preserve">Total</t>
  </si>
  <si>
    <t xml:space="preserve">2020</t>
  </si>
  <si>
    <t xml:space="preserve">Health</t>
  </si>
  <si>
    <t xml:space="preserve">Access</t>
  </si>
  <si>
    <t xml:space="preserve">Patient Experience</t>
  </si>
  <si>
    <t xml:space="preserve">2017/18</t>
  </si>
  <si>
    <t xml:space="preserve">Standard</t>
  </si>
  <si>
    <t xml:space="preserve">Unmet needs</t>
  </si>
  <si>
    <t xml:space="preserve">Reversed</t>
  </si>
  <si>
    <t xml:space="preserve">Status</t>
  </si>
  <si>
    <t xml:space="preserve">Health Risks</t>
  </si>
  <si>
    <t xml:space="preserve">2018</t>
  </si>
  <si>
    <t xml:space="preserve">Healthy Life Expectancy</t>
  </si>
  <si>
    <t xml:space="preserve">2016-18</t>
  </si>
  <si>
    <t xml:space="preserve">Life Satisfaction</t>
  </si>
  <si>
    <t xml:space="preserve">Mental Wellbeing</t>
  </si>
  <si>
    <t xml:space="preserve">Knowledge</t>
  </si>
  <si>
    <t xml:space="preserve">Attainment</t>
  </si>
  <si>
    <t xml:space="preserve">Higher Education</t>
  </si>
  <si>
    <t xml:space="preserve">Ratio of pay to attainment</t>
  </si>
  <si>
    <t xml:space="preserve">Secondary Education</t>
  </si>
  <si>
    <t xml:space="preserve">2018/19</t>
  </si>
  <si>
    <t xml:space="preserve">Subject segregation</t>
  </si>
  <si>
    <t xml:space="preserve">Modern Apprenticeships</t>
  </si>
  <si>
    <t xml:space="preserve">University Undergraduates</t>
  </si>
  <si>
    <t xml:space="preserve">Money</t>
  </si>
  <si>
    <t xml:space="preserve">Income</t>
  </si>
  <si>
    <t xml:space="preserve">Earnings</t>
  </si>
  <si>
    <t xml:space="preserve">Income pooling</t>
  </si>
  <si>
    <t xml:space="preserve">2019</t>
  </si>
  <si>
    <t xml:space="preserve">Living Wage</t>
  </si>
  <si>
    <t xml:space="preserve">Limited independent resources</t>
  </si>
  <si>
    <t xml:space="preserve">Income independence</t>
  </si>
  <si>
    <t xml:space="preserve">2016-19</t>
  </si>
  <si>
    <t xml:space="preserve">Material Deprivation</t>
  </si>
  <si>
    <t xml:space="preserve">Spending (decision making)</t>
  </si>
  <si>
    <t xml:space="preserve">Spending (spending money on self)</t>
  </si>
  <si>
    <t xml:space="preserve">Wealth</t>
  </si>
  <si>
    <t xml:space="preserve">Pensions</t>
  </si>
  <si>
    <t xml:space="preserve">Savings</t>
  </si>
  <si>
    <t xml:space="preserve">Power</t>
  </si>
  <si>
    <t xml:space="preserve">Economic</t>
  </si>
  <si>
    <t xml:space="preserve">Large private sector companies</t>
  </si>
  <si>
    <t xml:space="preserve">Public bodies</t>
  </si>
  <si>
    <t xml:space="preserve">Political</t>
  </si>
  <si>
    <t xml:space="preserve">Council leaders</t>
  </si>
  <si>
    <t xml:space="preserve">Ministerial influence</t>
  </si>
  <si>
    <t xml:space="preserve">MSPs</t>
  </si>
  <si>
    <t xml:space="preserve">Social</t>
  </si>
  <si>
    <t xml:space="preserve">Media</t>
  </si>
  <si>
    <t xml:space="preserve">Senior police officers and judges</t>
  </si>
  <si>
    <t xml:space="preserve">Sports</t>
  </si>
  <si>
    <t xml:space="preserve">Time</t>
  </si>
  <si>
    <t xml:space="preserve">Care</t>
  </si>
  <si>
    <t xml:space="preserve">Care of adults</t>
  </si>
  <si>
    <t xml:space="preserve">Developmental childcare</t>
  </si>
  <si>
    <t xml:space="preserve">Non-developmental childcare</t>
  </si>
  <si>
    <t xml:space="preserve">Household management</t>
  </si>
  <si>
    <t xml:space="preserve">Housework and cooking</t>
  </si>
  <si>
    <t xml:space="preserve">Social/leisure activities</t>
  </si>
  <si>
    <t xml:space="preserve">Volunteering</t>
  </si>
  <si>
    <t xml:space="preserve">Work</t>
  </si>
  <si>
    <t xml:space="preserve">Participation</t>
  </si>
  <si>
    <t xml:space="preserve">FTE employment rate</t>
  </si>
  <si>
    <t xml:space="preserve">Labour Market 'inactivity' due to caring</t>
  </si>
  <si>
    <t xml:space="preserve">Self-employment</t>
  </si>
  <si>
    <t xml:space="preserve">Underemployment (hours)</t>
  </si>
  <si>
    <t xml:space="preserve">Quality</t>
  </si>
  <si>
    <t xml:space="preserve">Access to Flexible Working</t>
  </si>
  <si>
    <t xml:space="preserve">Job Security</t>
  </si>
  <si>
    <t xml:space="preserve">Segregation</t>
  </si>
  <si>
    <t xml:space="preserve">Horizontal Segregation (Care)</t>
  </si>
  <si>
    <t xml:space="preserve">Horizontal Segregation (STEM)</t>
  </si>
  <si>
    <t xml:space="preserve">Vertical Segregation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</si>
</sst>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6" formatCode="#,##0"/>
    <numFmt numFmtId="167" formatCode="#,##0"/>
    <numFmt numFmtId="168" formatCode="#,##0"/>
    <numFmt numFmtId="169" formatCode="#,##0"/>
    <numFmt numFmtId="170" formatCode="#,##0"/>
    <numFmt numFmtId="171" formatCode="#,##0"/>
    <numFmt numFmtId="172" formatCode="0.00"/>
    <numFmt numFmtId="173" formatCode="0.00"/>
    <numFmt numFmtId="174" formatCode="0.00"/>
    <numFmt numFmtId="175" formatCode="0.00"/>
    <numFmt numFmtId="176" formatCode="0.00"/>
    <numFmt numFmtId="177" formatCode="0.00"/>
    <numFmt numFmtId="178" formatCode="0.00"/>
    <numFmt numFmtId="179" formatCode="0.00"/>
    <numFmt numFmtId="180" formatCode="0.00"/>
    <numFmt numFmtId="181" formatCode="0.00"/>
    <numFmt numFmtId="182" formatCode="0.00"/>
    <numFmt numFmtId="183" formatCode="0.00"/>
    <numFmt numFmtId="184" formatCode="0.00"/>
    <numFmt numFmtId="185" formatCode="0.00"/>
    <numFmt numFmtId="186" formatCode="0.00"/>
    <numFmt numFmtId="187" formatCode="0.00"/>
    <numFmt numFmtId="188" formatCode="0.00"/>
    <numFmt numFmtId="189" formatCode="0.00"/>
    <numFmt numFmtId="190" formatCode="0.00"/>
    <numFmt numFmtId="191" formatCode="0.00"/>
    <numFmt numFmtId="192" formatCode="0.00"/>
    <numFmt numFmtId="193" formatCode="0.00"/>
    <numFmt numFmtId="194" formatCode="0.00"/>
    <numFmt numFmtId="195" formatCode="0.00"/>
    <numFmt numFmtId="196" formatCode="0.00"/>
    <numFmt numFmtId="197" formatCode="0.00"/>
    <numFmt numFmtId="198" formatCode="0.00"/>
    <numFmt numFmtId="199" formatCode="0.00"/>
  </numFmts>
  <fonts count="5">
    <font>
      <sz val="11"/>
      <color rgb="FF000000"/>
      <name val="Calibri"/>
      <family val="2"/>
      <scheme val="minor"/>
    </font>
    <font>
      <sz val="14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3" fillId="0" borderId="1" xfId="0" applyFont="1" applyBorder="1" applyAlignment="1">
      <alignment horizontal="right" wrapText="1"/>
    </xf>
    <xf numFmtId="166" fontId="4" fillId="0" borderId="0" xfId="0" applyFont="1" applyNumberFormat="1"/>
    <xf numFmtId="167" fontId="4" fillId="0" borderId="2" xfId="0" applyFont="1" applyNumberFormat="1" applyBorder="1"/>
    <xf numFmtId="168" fontId="4" fillId="0" borderId="0" xfId="0" applyFont="1" applyNumberFormat="1"/>
    <xf numFmtId="169" fontId="4" fillId="0" borderId="2" xfId="0" applyFont="1" applyNumberFormat="1" applyBorder="1"/>
    <xf numFmtId="170" fontId="4" fillId="0" borderId="0" xfId="0" applyFont="1" applyNumberFormat="1"/>
    <xf numFmtId="171" fontId="4" fillId="0" borderId="2" xfId="0" applyFont="1" applyNumberFormat="1" applyBorder="1"/>
    <xf numFmtId="172" fontId="4" fillId="0" borderId="0" xfId="0" applyFont="1" applyNumberFormat="1"/>
    <xf numFmtId="173" fontId="4" fillId="0" borderId="2" xfId="0" applyFont="1" applyNumberFormat="1" applyBorder="1"/>
    <xf numFmtId="174" fontId="4" fillId="0" borderId="0" xfId="0" applyFont="1" applyNumberFormat="1"/>
    <xf numFmtId="175" fontId="4" fillId="0" borderId="2" xfId="0" applyFont="1" applyNumberFormat="1" applyBorder="1"/>
    <xf numFmtId="176" fontId="4" fillId="0" borderId="0" xfId="0" applyFont="1" applyNumberFormat="1"/>
    <xf numFmtId="177" fontId="4" fillId="0" borderId="2" xfId="0" applyFont="1" applyNumberFormat="1" applyBorder="1"/>
    <xf numFmtId="0" fontId="3" fillId="0" borderId="2" xfId="0" applyFont="1" applyBorder="1"/>
    <xf numFmtId="178" fontId="3" fillId="0" borderId="2" xfId="0" applyFont="1" applyNumberFormat="1" applyBorder="1"/>
    <xf numFmtId="179" fontId="3" fillId="0" borderId="2" xfId="0" applyFont="1" applyNumberFormat="1" applyBorder="1"/>
    <xf numFmtId="180" fontId="3" fillId="0" borderId="2" xfId="0" applyFont="1" applyNumberFormat="1" applyBorder="1"/>
    <xf numFmtId="181" fontId="3" fillId="0" borderId="2" xfId="0" applyFont="1" applyNumberFormat="1" applyBorder="1"/>
    <xf numFmtId="182" fontId="3" fillId="0" borderId="2" xfId="0" applyFont="1" applyNumberFormat="1" applyBorder="1"/>
    <xf numFmtId="183" fontId="3" fillId="0" borderId="2" xfId="0" applyFont="1" applyNumberFormat="1" applyBorder="1"/>
    <xf numFmtId="184" fontId="3" fillId="0" borderId="2" xfId="0" applyFont="1" applyNumberFormat="1" applyBorder="1"/>
    <xf numFmtId="185" fontId="3" fillId="0" borderId="2" xfId="0" applyFont="1" applyNumberFormat="1" applyBorder="1"/>
    <xf numFmtId="186" fontId="3" fillId="0" borderId="2" xfId="0" applyFont="1" applyNumberFormat="1" applyBorder="1"/>
    <xf numFmtId="187" fontId="3" fillId="0" borderId="2" xfId="0" applyFont="1" applyNumberFormat="1" applyBorder="1"/>
    <xf numFmtId="188" fontId="3" fillId="0" borderId="2" xfId="0" applyFont="1" applyNumberFormat="1" applyBorder="1"/>
    <xf numFmtId="189" fontId="3" fillId="0" borderId="2" xfId="0" applyFont="1" applyNumberFormat="1" applyBorder="1"/>
    <xf numFmtId="190" fontId="3" fillId="0" borderId="2" xfId="0" applyFont="1" applyNumberFormat="1" applyBorder="1"/>
    <xf numFmtId="191" fontId="3" fillId="0" borderId="2" xfId="0" applyFont="1" applyNumberFormat="1" applyBorder="1"/>
    <xf numFmtId="192" fontId="3" fillId="0" borderId="2" xfId="0" applyFont="1" applyNumberFormat="1" applyBorder="1"/>
    <xf numFmtId="193" fontId="3" fillId="0" borderId="2" xfId="0" applyFont="1" applyNumberFormat="1" applyBorder="1"/>
    <xf numFmtId="194" fontId="3" fillId="0" borderId="2" xfId="0" applyFont="1" applyNumberFormat="1" applyBorder="1"/>
    <xf numFmtId="195" fontId="3" fillId="0" borderId="2" xfId="0" applyFont="1" applyNumberFormat="1" applyBorder="1"/>
    <xf numFmtId="196" fontId="3" fillId="0" borderId="2" xfId="0" applyFont="1" applyNumberFormat="1" applyBorder="1"/>
    <xf numFmtId="197" fontId="3" fillId="0" borderId="2" xfId="0" applyFont="1" applyNumberFormat="1" applyBorder="1"/>
    <xf numFmtId="198" fontId="3" fillId="0" borderId="2" xfId="0" applyFont="1" applyNumberFormat="1" applyBorder="1"/>
    <xf numFmtId="199" fontId="3" fillId="0" borderId="2" xfId="0" applyFont="1" applyNumberFormat="1" applyBorder="1"/>
    <xf numFmtId="0" fontId="3" fillId="0" borderId="2" xfId="0" applyFont="1" applyBorder="1" applyAlignment="1">
      <alignment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9.14" hidden="0" customWidth="1"/>
    <col min="2" max="2" width="12.71" hidden="0" customWidth="1"/>
  </cols>
  <sheetData>
    <row r="1">
      <c r="A1" s="1" t="s">
        <v>0</v>
      </c>
    </row>
    <row r="2">
      <c r="A2" s="2" t="str">
        <f>=HYPERLINK("#'Notes'!A1", "Notes")</f>
      </c>
      <c r="B2" t="s">
        <v>1</v>
      </c>
    </row>
    <row r="3">
      <c r="A3" s="2" t="str">
        <f>=HYPERLINK("#'Gender Index'!A1", "Gender Index")</f>
      </c>
      <c r="B3" t="s">
        <v>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9.14000030517578" hidden="0" customWidth="1"/>
  </cols>
  <sheetData>
    <row r="1">
      <c r="A1" s="3" t="s">
        <v>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9.14000030517578" hidden="0" customWidth="1"/>
    <col min="2" max="2" width="10.71" hidden="0" customWidth="1"/>
    <col min="3" max="3" width="50.71" hidden="0" customWidth="1"/>
    <col min="4" max="4" width="11.71" hidden="0" customWidth="1"/>
    <col min="5" max="5" width="9.14000030517578" hidden="0" customWidth="1"/>
    <col min="6" max="6" width="11.71" hidden="0" customWidth="1"/>
    <col min="7" max="7" width="11.71" hidden="0" customWidth="1"/>
    <col min="8" max="8" width="11.71" hidden="0" customWidth="1"/>
    <col min="9" max="9" width="18.71" hidden="0" customWidth="1"/>
    <col min="10" max="10" width="21.71" hidden="0" customWidth="1"/>
  </cols>
  <sheetData>
    <row r="1">
      <c r="A1" s="3" t="s">
        <v>2</v>
      </c>
    </row>
    <row r="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6" t="s">
        <v>8</v>
      </c>
      <c r="G3" s="6" t="s">
        <v>9</v>
      </c>
      <c r="H3" s="6" t="s">
        <v>10</v>
      </c>
      <c r="I3" s="4" t="s">
        <v>11</v>
      </c>
      <c r="J3" s="6" t="s">
        <v>12</v>
      </c>
    </row>
    <row r="4">
      <c r="A4" s="42" t="s">
        <v>13</v>
      </c>
      <c r="B4" s="42" t="s">
        <v>13</v>
      </c>
      <c r="C4" s="19" t="s">
        <v>13</v>
      </c>
      <c r="D4" s="19" t="s">
        <v>14</v>
      </c>
      <c r="E4" s="19" t="s">
        <v>13</v>
      </c>
      <c r="F4" s="19"/>
      <c r="G4" s="19"/>
      <c r="H4" s="19"/>
      <c r="I4" s="20" t="str">
        <f>PRODUCT(I5^0.07,I14^0.08,I23^0.18,I36^0.19,I48^0.27,I58^0.21)</f>
      </c>
      <c r="J4" s="20" t="n">
        <v>71.6245550976567</v>
      </c>
    </row>
    <row r="5">
      <c r="A5" s="42" t="s">
        <v>15</v>
      </c>
      <c r="B5" s="42" t="s">
        <v>13</v>
      </c>
      <c r="C5" s="19" t="s">
        <v>13</v>
      </c>
      <c r="D5" s="19" t="s">
        <v>14</v>
      </c>
      <c r="E5" s="19" t="s">
        <v>13</v>
      </c>
      <c r="F5" s="19"/>
      <c r="G5" s="19"/>
      <c r="H5" s="19"/>
      <c r="I5" s="21" t="str">
        <f>GEOMEAN(I8,I13)</f>
      </c>
      <c r="J5" s="21" t="n">
        <v>98.7759683537831</v>
      </c>
    </row>
    <row r="6">
      <c r="A6" s="42" t="s">
        <v>15</v>
      </c>
      <c r="B6" s="42" t="s">
        <v>16</v>
      </c>
      <c r="C6" t="s">
        <v>17</v>
      </c>
      <c r="D6" t="s">
        <v>18</v>
      </c>
      <c r="E6" t="s">
        <v>19</v>
      </c>
      <c r="F6" s="7" t="n">
        <v>81.9759</v>
      </c>
      <c r="G6" s="9" t="n">
        <v>83.6893</v>
      </c>
      <c r="H6" s="11" t="n">
        <v>82.7102</v>
      </c>
      <c r="I6" s="13" t="str">
        <f>1+99*(1-ABS((G6-F6)/(G6+F6)))</f>
      </c>
      <c r="J6" s="17" t="n">
        <v>98.9760879170761</v>
      </c>
    </row>
    <row r="7">
      <c r="A7" s="42" t="s">
        <v>15</v>
      </c>
      <c r="B7" s="42" t="s">
        <v>16</v>
      </c>
      <c r="C7" t="s">
        <v>20</v>
      </c>
      <c r="D7" t="s">
        <v>18</v>
      </c>
      <c r="E7" t="s">
        <v>21</v>
      </c>
      <c r="F7" s="7" t="n">
        <v>2.0789</v>
      </c>
      <c r="G7" s="9" t="n">
        <v>2.337</v>
      </c>
      <c r="H7" s="11" t="n">
        <v>2.21</v>
      </c>
      <c r="I7" s="13" t="str">
        <f>1+99*(1-ABS(((100-G7)-(100-F7))/((100-G7)+(100-F7))))</f>
      </c>
      <c r="J7" s="17" t="n">
        <v>99.8693559445783</v>
      </c>
    </row>
    <row r="8">
      <c r="A8" s="42" t="s">
        <v>15</v>
      </c>
      <c r="B8" s="42" t="s">
        <v>16</v>
      </c>
      <c r="C8" s="19" t="s">
        <v>13</v>
      </c>
      <c r="D8" s="19" t="s">
        <v>14</v>
      </c>
      <c r="E8" s="19" t="s">
        <v>13</v>
      </c>
      <c r="F8" s="19"/>
      <c r="G8" s="19"/>
      <c r="H8" s="19"/>
      <c r="I8" s="22" t="str">
        <f>AVERAGE(I6,I7)</f>
      </c>
      <c r="J8" s="22" t="n">
        <v>99.4227219308272</v>
      </c>
    </row>
    <row r="9">
      <c r="A9" s="42" t="s">
        <v>15</v>
      </c>
      <c r="B9" s="42" t="s">
        <v>22</v>
      </c>
      <c r="C9" t="s">
        <v>23</v>
      </c>
      <c r="D9" t="s">
        <v>24</v>
      </c>
      <c r="E9" t="s">
        <v>21</v>
      </c>
      <c r="F9" s="7" t="n">
        <v>27</v>
      </c>
      <c r="G9" s="9" t="n">
        <v>30</v>
      </c>
      <c r="H9" s="11" t="n">
        <v>29</v>
      </c>
      <c r="I9" s="13" t="str">
        <f>1+99*(1-ABS(((100-G9)-(100-F9))/((100-G9)+(100-F9))))</f>
      </c>
      <c r="J9" s="17" t="n">
        <v>97.9230769230769</v>
      </c>
    </row>
    <row r="10">
      <c r="A10" s="42" t="s">
        <v>15</v>
      </c>
      <c r="B10" s="42" t="s">
        <v>22</v>
      </c>
      <c r="C10" t="s">
        <v>25</v>
      </c>
      <c r="D10" t="s">
        <v>26</v>
      </c>
      <c r="E10" t="s">
        <v>19</v>
      </c>
      <c r="F10" s="7" t="n">
        <v>76.72178</v>
      </c>
      <c r="G10" s="9" t="n">
        <v>80.3073</v>
      </c>
      <c r="H10" s="11"/>
      <c r="I10" s="13" t="str">
        <f>1+99*(1-ABS((G10-F10)/(G10+F10)))</f>
      </c>
      <c r="J10" s="17" t="n">
        <v>97.7394857054502</v>
      </c>
    </row>
    <row r="11">
      <c r="A11" s="42" t="s">
        <v>15</v>
      </c>
      <c r="B11" s="42" t="s">
        <v>22</v>
      </c>
      <c r="C11" t="s">
        <v>27</v>
      </c>
      <c r="D11" t="s">
        <v>24</v>
      </c>
      <c r="E11" t="s">
        <v>19</v>
      </c>
      <c r="F11" s="7" t="n">
        <v>36</v>
      </c>
      <c r="G11" s="9" t="n">
        <v>34</v>
      </c>
      <c r="H11" s="11" t="n">
        <v>35</v>
      </c>
      <c r="I11" s="13" t="str">
        <f>1+99*(1-ABS((G11-F11)/(G11+F11)))</f>
      </c>
      <c r="J11" s="17" t="n">
        <v>97.1714285714286</v>
      </c>
    </row>
    <row r="12">
      <c r="A12" s="42" t="s">
        <v>15</v>
      </c>
      <c r="B12" s="42" t="s">
        <v>22</v>
      </c>
      <c r="C12" t="s">
        <v>28</v>
      </c>
      <c r="D12" t="s">
        <v>24</v>
      </c>
      <c r="E12" t="s">
        <v>19</v>
      </c>
      <c r="F12" s="7" t="n">
        <v>49.6</v>
      </c>
      <c r="G12" s="9" t="n">
        <v>49.3</v>
      </c>
      <c r="H12" s="11" t="n">
        <v>49.4</v>
      </c>
      <c r="I12" s="13" t="str">
        <f>1+99*(1-ABS((G12-F12)/(G12+F12)))</f>
      </c>
      <c r="J12" s="17" t="n">
        <v>99.6996966632963</v>
      </c>
    </row>
    <row r="13">
      <c r="A13" s="42" t="s">
        <v>15</v>
      </c>
      <c r="B13" s="42" t="s">
        <v>22</v>
      </c>
      <c r="C13" s="19" t="s">
        <v>13</v>
      </c>
      <c r="D13" s="19" t="s">
        <v>14</v>
      </c>
      <c r="E13" s="19" t="s">
        <v>13</v>
      </c>
      <c r="F13" s="19"/>
      <c r="G13" s="19"/>
      <c r="H13" s="19"/>
      <c r="I13" s="23" t="str">
        <f>AVERAGE(I9,I10,I11,I12)</f>
      </c>
      <c r="J13" s="23" t="n">
        <v>98.133421965813</v>
      </c>
    </row>
    <row r="14">
      <c r="A14" s="42" t="s">
        <v>29</v>
      </c>
      <c r="B14" s="42" t="s">
        <v>13</v>
      </c>
      <c r="C14" s="19" t="s">
        <v>13</v>
      </c>
      <c r="D14" s="19" t="s">
        <v>14</v>
      </c>
      <c r="E14" s="19" t="s">
        <v>13</v>
      </c>
      <c r="F14" s="19"/>
      <c r="G14" s="19"/>
      <c r="H14" s="19"/>
      <c r="I14" s="24" t="str">
        <f>GEOMEAN(I18,I22)</f>
      </c>
      <c r="J14" s="24" t="n">
        <v>77.6849472300759</v>
      </c>
    </row>
    <row r="15">
      <c r="A15" s="42" t="s">
        <v>29</v>
      </c>
      <c r="B15" s="42" t="s">
        <v>30</v>
      </c>
      <c r="C15" t="s">
        <v>31</v>
      </c>
      <c r="D15" t="s">
        <v>24</v>
      </c>
      <c r="E15" t="s">
        <v>19</v>
      </c>
      <c r="F15" s="7" t="n">
        <v>51.2</v>
      </c>
      <c r="G15" s="9" t="n">
        <v>43.4</v>
      </c>
      <c r="H15" s="11" t="n">
        <v>47.4</v>
      </c>
      <c r="I15" s="13" t="str">
        <f>1+99*(1-ABS((G15-F15)/(G15+F15)))</f>
      </c>
      <c r="J15" s="17" t="n">
        <v>91.8372093023256</v>
      </c>
    </row>
    <row r="16">
      <c r="A16" s="42" t="s">
        <v>29</v>
      </c>
      <c r="B16" s="42" t="s">
        <v>30</v>
      </c>
      <c r="C16" t="s">
        <v>32</v>
      </c>
      <c r="D16" t="s">
        <v>18</v>
      </c>
      <c r="E16" t="s">
        <v>19</v>
      </c>
      <c r="F16" s="7" t="n">
        <v>26600</v>
      </c>
      <c r="G16" s="9" t="n">
        <v>29600</v>
      </c>
      <c r="H16" s="11" t="n">
        <v>27400</v>
      </c>
      <c r="I16" s="13" t="str">
        <f>1+99*(1-ABS((G16-F16)/(G16+F16)))</f>
      </c>
      <c r="J16" s="17" t="n">
        <v>94.7153024911032</v>
      </c>
    </row>
    <row r="17">
      <c r="A17" s="42" t="s">
        <v>29</v>
      </c>
      <c r="B17" s="42" t="s">
        <v>30</v>
      </c>
      <c r="C17" t="s">
        <v>33</v>
      </c>
      <c r="D17" t="s">
        <v>34</v>
      </c>
      <c r="E17" t="s">
        <v>19</v>
      </c>
      <c r="F17" s="7" t="n">
        <v>66.8</v>
      </c>
      <c r="G17" s="9" t="n">
        <v>54.5</v>
      </c>
      <c r="H17" s="11" t="n">
        <v>60.5</v>
      </c>
      <c r="I17" s="13" t="str">
        <f>1+99*(1-ABS((G17-F17)/(G17+F17)))</f>
      </c>
      <c r="J17" s="17" t="n">
        <v>89.9575427348403</v>
      </c>
    </row>
    <row r="18">
      <c r="A18" s="42" t="s">
        <v>29</v>
      </c>
      <c r="B18" s="42" t="s">
        <v>30</v>
      </c>
      <c r="C18" s="19" t="s">
        <v>13</v>
      </c>
      <c r="D18" s="19" t="s">
        <v>14</v>
      </c>
      <c r="E18" s="19" t="s">
        <v>13</v>
      </c>
      <c r="F18" s="19"/>
      <c r="G18" s="19"/>
      <c r="H18" s="19"/>
      <c r="I18" s="25" t="str">
        <f>AVERAGE(I15,I16,I17)</f>
      </c>
      <c r="J18" s="25" t="n">
        <v>92.1700181760897</v>
      </c>
    </row>
    <row r="19">
      <c r="A19" s="42" t="s">
        <v>29</v>
      </c>
      <c r="B19" s="42" t="s">
        <v>35</v>
      </c>
      <c r="C19" t="s">
        <v>36</v>
      </c>
      <c r="D19" t="s">
        <v>34</v>
      </c>
      <c r="E19" t="s">
        <v>19</v>
      </c>
      <c r="F19" s="7" t="n">
        <v>761</v>
      </c>
      <c r="G19" s="9" t="n">
        <v>8144</v>
      </c>
      <c r="H19" s="11"/>
      <c r="I19" s="13" t="str">
        <f>1+99*(1-ABS((G19-F19)/(G19+F19)))</f>
      </c>
      <c r="J19" s="17" t="n">
        <v>17.9206064008984</v>
      </c>
    </row>
    <row r="20">
      <c r="A20" s="42" t="s">
        <v>29</v>
      </c>
      <c r="B20" s="42" t="s">
        <v>35</v>
      </c>
      <c r="C20" t="s">
        <v>33</v>
      </c>
      <c r="D20" t="s">
        <v>34</v>
      </c>
      <c r="E20" t="s">
        <v>19</v>
      </c>
      <c r="F20" s="7" t="n">
        <v>39.1009952683961</v>
      </c>
      <c r="G20" s="9" t="n">
        <v>33.1445095864364</v>
      </c>
      <c r="H20" s="11" t="n">
        <v>36.0791800643087</v>
      </c>
      <c r="I20" s="13" t="str">
        <f>1+99*(1-ABS((G20-F20)/(G20+F20)))</f>
      </c>
      <c r="J20" s="17" t="n">
        <v>91.837664035999</v>
      </c>
    </row>
    <row r="21">
      <c r="A21" s="42" t="s">
        <v>29</v>
      </c>
      <c r="B21" s="42" t="s">
        <v>35</v>
      </c>
      <c r="C21" t="s">
        <v>37</v>
      </c>
      <c r="D21" t="s">
        <v>34</v>
      </c>
      <c r="E21" t="s">
        <v>19</v>
      </c>
      <c r="F21" s="7" t="n">
        <v>45.0419248997448</v>
      </c>
      <c r="G21" s="9" t="n">
        <v>59.0579710144928</v>
      </c>
      <c r="H21" s="11" t="n">
        <v>50.8434764040145</v>
      </c>
      <c r="I21" s="13" t="str">
        <f>1+99*(1-ABS((G21-F21)/(G21+F21)))</f>
      </c>
      <c r="J21" s="17" t="n">
        <v>86.6706056411122</v>
      </c>
    </row>
    <row r="22">
      <c r="A22" s="42" t="s">
        <v>29</v>
      </c>
      <c r="B22" s="42" t="s">
        <v>35</v>
      </c>
      <c r="C22" s="19" t="s">
        <v>13</v>
      </c>
      <c r="D22" s="19" t="s">
        <v>14</v>
      </c>
      <c r="E22" s="19" t="s">
        <v>13</v>
      </c>
      <c r="F22" s="19"/>
      <c r="G22" s="19"/>
      <c r="H22" s="19"/>
      <c r="I22" s="26" t="str">
        <f>AVERAGE(I19,I20,I21)</f>
      </c>
      <c r="J22" s="26" t="n">
        <v>65.4762920260032</v>
      </c>
    </row>
    <row r="23">
      <c r="A23" s="42" t="s">
        <v>38</v>
      </c>
      <c r="B23" s="42" t="s">
        <v>13</v>
      </c>
      <c r="C23" s="19" t="s">
        <v>13</v>
      </c>
      <c r="D23" s="19" t="s">
        <v>14</v>
      </c>
      <c r="E23" s="19" t="s">
        <v>13</v>
      </c>
      <c r="F23" s="19"/>
      <c r="G23" s="19"/>
      <c r="H23" s="19"/>
      <c r="I23" s="27" t="str">
        <f>GEOMEAN(I27,I32,I35)</f>
      </c>
      <c r="J23" s="27" t="n">
        <v>84.7962362992579</v>
      </c>
    </row>
    <row r="24">
      <c r="A24" s="42" t="s">
        <v>38</v>
      </c>
      <c r="B24" s="42" t="s">
        <v>39</v>
      </c>
      <c r="C24" t="s">
        <v>40</v>
      </c>
      <c r="D24" t="s">
        <v>24</v>
      </c>
      <c r="E24" t="s">
        <v>19</v>
      </c>
      <c r="F24" s="7" t="n">
        <v>11.81</v>
      </c>
      <c r="G24" s="9" t="n">
        <v>13.89</v>
      </c>
      <c r="H24" s="11" t="n">
        <v>12.8</v>
      </c>
      <c r="I24" s="13" t="str">
        <f>1+99*(1-ABS((G24-F24)/(G24+F24)))</f>
      </c>
      <c r="J24" s="17" t="n">
        <v>91.9875486381323</v>
      </c>
    </row>
    <row r="25">
      <c r="A25" s="42" t="s">
        <v>38</v>
      </c>
      <c r="B25" s="42" t="s">
        <v>39</v>
      </c>
      <c r="C25" t="s">
        <v>41</v>
      </c>
      <c r="D25" t="s">
        <v>42</v>
      </c>
      <c r="E25" t="s">
        <v>19</v>
      </c>
      <c r="F25" s="7" t="n">
        <v>39.7249423805481</v>
      </c>
      <c r="G25" s="9" t="n">
        <v>24.766796481322</v>
      </c>
      <c r="H25" s="11" t="n">
        <v>32.1896741674089</v>
      </c>
      <c r="I25" s="13" t="str">
        <f>1+99*(1-ABS((G25-F25)/(G25+F25)))</f>
      </c>
      <c r="J25" s="17" t="n">
        <v>77.0380444044917</v>
      </c>
    </row>
    <row r="26">
      <c r="A26" s="42" t="s">
        <v>38</v>
      </c>
      <c r="B26" s="42" t="s">
        <v>39</v>
      </c>
      <c r="C26" t="s">
        <v>43</v>
      </c>
      <c r="D26" t="s">
        <v>24</v>
      </c>
      <c r="E26" t="s">
        <v>19</v>
      </c>
      <c r="F26" s="7" t="n">
        <v>77.6</v>
      </c>
      <c r="G26" s="9" t="n">
        <v>84</v>
      </c>
      <c r="H26" s="11" t="n">
        <v>80.6</v>
      </c>
      <c r="I26" s="13" t="str">
        <f>1+99*(1-ABS((G26-F26)/(G26+F26)))</f>
      </c>
      <c r="J26" s="17" t="n">
        <v>96.0792079207921</v>
      </c>
    </row>
    <row r="27">
      <c r="A27" s="42" t="s">
        <v>38</v>
      </c>
      <c r="B27" s="42" t="s">
        <v>39</v>
      </c>
      <c r="C27" s="19" t="s">
        <v>13</v>
      </c>
      <c r="D27" s="19" t="s">
        <v>14</v>
      </c>
      <c r="E27" s="19" t="s">
        <v>13</v>
      </c>
      <c r="F27" s="19"/>
      <c r="G27" s="19"/>
      <c r="H27" s="19"/>
      <c r="I27" s="28" t="str">
        <f>AVERAGE(I24,I25,I26)</f>
      </c>
      <c r="J27" s="28" t="n">
        <v>88.3682669878053</v>
      </c>
    </row>
    <row r="28">
      <c r="A28" s="42" t="s">
        <v>38</v>
      </c>
      <c r="B28" s="42" t="s">
        <v>44</v>
      </c>
      <c r="C28" t="s">
        <v>45</v>
      </c>
      <c r="D28" t="s">
        <v>46</v>
      </c>
      <c r="E28" t="s">
        <v>21</v>
      </c>
      <c r="F28" s="7" t="n">
        <v>32</v>
      </c>
      <c r="G28" s="9" t="n">
        <v>19</v>
      </c>
      <c r="H28" s="11" t="n">
        <v>26</v>
      </c>
      <c r="I28" s="13" t="str">
        <f>1+99*(1-ABS(((100-G28)-(100-F28))/((100-G28)+(100-F28))))</f>
      </c>
      <c r="J28" s="17" t="n">
        <v>90.9057211925866</v>
      </c>
    </row>
    <row r="29">
      <c r="A29" s="42" t="s">
        <v>38</v>
      </c>
      <c r="B29" s="42" t="s">
        <v>44</v>
      </c>
      <c r="C29" t="s">
        <v>47</v>
      </c>
      <c r="D29" t="s">
        <v>34</v>
      </c>
      <c r="E29" t="s">
        <v>21</v>
      </c>
      <c r="F29" s="7" t="n">
        <v>8</v>
      </c>
      <c r="G29" s="9" t="n">
        <v>8</v>
      </c>
      <c r="H29" s="11" t="n">
        <v>8</v>
      </c>
      <c r="I29" s="13" t="str">
        <f>1+99*(1-ABS(((100-G29)-(100-F29))/((100-G29)+(100-F29))))</f>
      </c>
      <c r="J29" s="17" t="n">
        <v>100</v>
      </c>
    </row>
    <row r="30">
      <c r="A30" s="42" t="s">
        <v>38</v>
      </c>
      <c r="B30" s="42" t="s">
        <v>44</v>
      </c>
      <c r="C30" t="s">
        <v>48</v>
      </c>
      <c r="D30" t="s">
        <v>42</v>
      </c>
      <c r="E30" t="s">
        <v>19</v>
      </c>
      <c r="F30" s="7" t="n">
        <v>12.6255798709715</v>
      </c>
      <c r="G30" s="9" t="n">
        <v>14.7256099516525</v>
      </c>
      <c r="H30" s="11" t="n">
        <v>13.683484374658</v>
      </c>
      <c r="I30" s="13" t="str">
        <f>1+99*(1-ABS((G30-F30)/(G30+F30)))</f>
      </c>
      <c r="J30" s="17" t="n">
        <v>92.3987592738856</v>
      </c>
    </row>
    <row r="31">
      <c r="A31" s="42" t="s">
        <v>38</v>
      </c>
      <c r="B31" s="42" t="s">
        <v>44</v>
      </c>
      <c r="C31" t="s">
        <v>49</v>
      </c>
      <c r="D31" t="s">
        <v>42</v>
      </c>
      <c r="E31" t="s">
        <v>21</v>
      </c>
      <c r="F31" s="7" t="n">
        <v>64.1962436632097</v>
      </c>
      <c r="G31" s="9" t="n">
        <v>57.3859377744899</v>
      </c>
      <c r="H31" s="11" t="n">
        <v>60.9153055226035</v>
      </c>
      <c r="I31" s="13" t="str">
        <f>1+99*(1-ABS(((100-G31)-(100-F31))/((100-G31)+(100-F31))))</f>
      </c>
      <c r="J31" s="17" t="n">
        <v>91.402205578473</v>
      </c>
    </row>
    <row r="32">
      <c r="A32" s="42" t="s">
        <v>38</v>
      </c>
      <c r="B32" s="42" t="s">
        <v>44</v>
      </c>
      <c r="C32" s="19" t="s">
        <v>13</v>
      </c>
      <c r="D32" s="19" t="s">
        <v>14</v>
      </c>
      <c r="E32" s="19" t="s">
        <v>13</v>
      </c>
      <c r="F32" s="19"/>
      <c r="G32" s="19"/>
      <c r="H32" s="19"/>
      <c r="I32" s="29" t="str">
        <f>AVERAGE(I28,I29,I30,I31)</f>
      </c>
      <c r="J32" s="29" t="n">
        <v>93.6766715112363</v>
      </c>
    </row>
    <row r="33">
      <c r="A33" s="42" t="s">
        <v>38</v>
      </c>
      <c r="B33" s="42" t="s">
        <v>50</v>
      </c>
      <c r="C33" t="s">
        <v>51</v>
      </c>
      <c r="D33" t="s">
        <v>26</v>
      </c>
      <c r="E33" t="s">
        <v>19</v>
      </c>
      <c r="F33" s="7" t="n">
        <v>51700</v>
      </c>
      <c r="G33" s="9" t="n">
        <v>100000</v>
      </c>
      <c r="H33" s="11" t="n">
        <v>70700</v>
      </c>
      <c r="I33" s="13" t="str">
        <f>1+99*(1-ABS((G33-F33)/(G33+F33)))</f>
      </c>
      <c r="J33" s="17" t="n">
        <v>68.4637465223296</v>
      </c>
    </row>
    <row r="34">
      <c r="A34" s="42" t="s">
        <v>38</v>
      </c>
      <c r="B34" s="42" t="s">
        <v>50</v>
      </c>
      <c r="C34" t="s">
        <v>52</v>
      </c>
      <c r="D34" t="s">
        <v>26</v>
      </c>
      <c r="E34" t="s">
        <v>19</v>
      </c>
      <c r="F34" s="7" t="n">
        <v>1800</v>
      </c>
      <c r="G34" s="9" t="n">
        <v>1200</v>
      </c>
      <c r="H34" s="11" t="n">
        <v>1500</v>
      </c>
      <c r="I34" s="13" t="str">
        <f>1+99*(1-ABS((G34-F34)/(G34+F34)))</f>
      </c>
      <c r="J34" s="17" t="n">
        <v>78.8461538461538</v>
      </c>
    </row>
    <row r="35">
      <c r="A35" s="42" t="s">
        <v>38</v>
      </c>
      <c r="B35" s="42" t="s">
        <v>50</v>
      </c>
      <c r="C35" s="19" t="s">
        <v>13</v>
      </c>
      <c r="D35" s="19" t="s">
        <v>14</v>
      </c>
      <c r="E35" s="19" t="s">
        <v>13</v>
      </c>
      <c r="F35" s="19"/>
      <c r="G35" s="19"/>
      <c r="H35" s="19"/>
      <c r="I35" s="30" t="str">
        <f>AVERAGE(I33,I34)</f>
      </c>
      <c r="J35" s="30" t="n">
        <v>73.6549501842417</v>
      </c>
    </row>
    <row r="36">
      <c r="A36" s="42" t="s">
        <v>53</v>
      </c>
      <c r="B36" s="42" t="s">
        <v>13</v>
      </c>
      <c r="C36" s="19" t="s">
        <v>13</v>
      </c>
      <c r="D36" s="19" t="s">
        <v>14</v>
      </c>
      <c r="E36" s="19" t="s">
        <v>13</v>
      </c>
      <c r="F36" s="19"/>
      <c r="G36" s="19"/>
      <c r="H36" s="19"/>
      <c r="I36" s="31" t="str">
        <f>GEOMEAN(I39,I43,I47)</f>
      </c>
      <c r="J36" s="31" t="n">
        <v>43.8188265250002</v>
      </c>
    </row>
    <row r="37">
      <c r="A37" s="42" t="s">
        <v>53</v>
      </c>
      <c r="B37" s="42" t="s">
        <v>54</v>
      </c>
      <c r="C37" t="s">
        <v>55</v>
      </c>
      <c r="D37" t="s">
        <v>42</v>
      </c>
      <c r="E37" t="s">
        <v>19</v>
      </c>
      <c r="F37" s="7" t="n">
        <v>2</v>
      </c>
      <c r="G37" s="9" t="n">
        <v>48</v>
      </c>
      <c r="H37" s="11"/>
      <c r="I37" s="13" t="str">
        <f>1+99*(1-ABS((G37-F37)/(G37+F37)))</f>
      </c>
      <c r="J37" s="17" t="n">
        <v>8.92</v>
      </c>
    </row>
    <row r="38">
      <c r="A38" s="42" t="s">
        <v>53</v>
      </c>
      <c r="B38" s="42" t="s">
        <v>54</v>
      </c>
      <c r="C38" t="s">
        <v>56</v>
      </c>
      <c r="D38" t="s">
        <v>42</v>
      </c>
      <c r="E38" t="s">
        <v>19</v>
      </c>
      <c r="F38" s="7" t="n">
        <v>68</v>
      </c>
      <c r="G38" s="9" t="n">
        <v>160</v>
      </c>
      <c r="H38" s="11"/>
      <c r="I38" s="13" t="str">
        <f>1+99*(1-ABS((G38-F38)/(G38+F38)))</f>
      </c>
      <c r="J38" s="17" t="n">
        <v>60.0526315789474</v>
      </c>
    </row>
    <row r="39">
      <c r="A39" s="42" t="s">
        <v>53</v>
      </c>
      <c r="B39" s="42" t="s">
        <v>54</v>
      </c>
      <c r="C39" s="19" t="s">
        <v>13</v>
      </c>
      <c r="D39" s="19" t="s">
        <v>14</v>
      </c>
      <c r="E39" s="19" t="s">
        <v>13</v>
      </c>
      <c r="F39" s="19"/>
      <c r="G39" s="19"/>
      <c r="H39" s="19"/>
      <c r="I39" s="32" t="str">
        <f>AVERAGE(I37,I38)</f>
      </c>
      <c r="J39" s="32" t="n">
        <v>34.4863157894737</v>
      </c>
    </row>
    <row r="40">
      <c r="A40" s="42" t="s">
        <v>53</v>
      </c>
      <c r="B40" s="42" t="s">
        <v>57</v>
      </c>
      <c r="C40" t="s">
        <v>58</v>
      </c>
      <c r="D40" t="s">
        <v>42</v>
      </c>
      <c r="E40" t="s">
        <v>19</v>
      </c>
      <c r="F40" s="7" t="n">
        <v>8</v>
      </c>
      <c r="G40" s="9" t="n">
        <v>27</v>
      </c>
      <c r="H40" s="11"/>
      <c r="I40" s="13" t="str">
        <f>1+99*(1-ABS((G40-F40)/(G40+F40)))</f>
      </c>
      <c r="J40" s="17" t="n">
        <v>46.2571428571429</v>
      </c>
    </row>
    <row r="41">
      <c r="A41" s="42" t="s">
        <v>53</v>
      </c>
      <c r="B41" s="42" t="s">
        <v>57</v>
      </c>
      <c r="C41" t="s">
        <v>59</v>
      </c>
      <c r="D41" t="s">
        <v>34</v>
      </c>
      <c r="E41" t="s">
        <v>19</v>
      </c>
      <c r="F41" s="7" t="n">
        <v>19</v>
      </c>
      <c r="G41" s="9" t="n">
        <v>20</v>
      </c>
      <c r="H41" s="11"/>
      <c r="I41" s="13" t="str">
        <f>1+99*(1-ABS((G41-F41)/(G41+F41)))</f>
      </c>
      <c r="J41" s="17" t="n">
        <v>97.4615384615385</v>
      </c>
    </row>
    <row r="42">
      <c r="A42" s="42" t="s">
        <v>53</v>
      </c>
      <c r="B42" s="42" t="s">
        <v>57</v>
      </c>
      <c r="C42" t="s">
        <v>60</v>
      </c>
      <c r="D42" t="s">
        <v>34</v>
      </c>
      <c r="E42" t="s">
        <v>19</v>
      </c>
      <c r="F42" s="7" t="n">
        <v>46</v>
      </c>
      <c r="G42" s="9" t="n">
        <v>83</v>
      </c>
      <c r="H42" s="11"/>
      <c r="I42" s="13" t="str">
        <f>1+99*(1-ABS((G42-F42)/(G42+F42)))</f>
      </c>
      <c r="J42" s="17" t="n">
        <v>71.6046511627907</v>
      </c>
    </row>
    <row r="43">
      <c r="A43" s="42" t="s">
        <v>53</v>
      </c>
      <c r="B43" s="42" t="s">
        <v>57</v>
      </c>
      <c r="C43" s="19" t="s">
        <v>13</v>
      </c>
      <c r="D43" s="19" t="s">
        <v>14</v>
      </c>
      <c r="E43" s="19" t="s">
        <v>13</v>
      </c>
      <c r="F43" s="19"/>
      <c r="G43" s="19"/>
      <c r="H43" s="19"/>
      <c r="I43" s="33" t="str">
        <f>AVERAGE(I40,I41,I42)</f>
      </c>
      <c r="J43" s="33" t="n">
        <v>71.7744441604907</v>
      </c>
    </row>
    <row r="44">
      <c r="A44" s="42" t="s">
        <v>53</v>
      </c>
      <c r="B44" s="42" t="s">
        <v>61</v>
      </c>
      <c r="C44" t="s">
        <v>62</v>
      </c>
      <c r="D44" t="s">
        <v>42</v>
      </c>
      <c r="E44" t="s">
        <v>19</v>
      </c>
      <c r="F44" s="7" t="n">
        <v>2</v>
      </c>
      <c r="G44" s="9" t="n">
        <v>18</v>
      </c>
      <c r="H44" s="11"/>
      <c r="I44" s="13" t="str">
        <f>1+99*(1-ABS((G44-F44)/(G44+F44)))</f>
      </c>
      <c r="J44" s="17" t="n">
        <v>20.8</v>
      </c>
    </row>
    <row r="45">
      <c r="A45" s="42" t="s">
        <v>53</v>
      </c>
      <c r="B45" s="42" t="s">
        <v>61</v>
      </c>
      <c r="C45" t="s">
        <v>63</v>
      </c>
      <c r="D45" t="s">
        <v>24</v>
      </c>
      <c r="E45" t="s">
        <v>19</v>
      </c>
      <c r="F45" s="7" t="n">
        <v>13</v>
      </c>
      <c r="G45" s="9" t="n">
        <v>35</v>
      </c>
      <c r="H45" s="11"/>
      <c r="I45" s="13" t="str">
        <f>1+99*(1-ABS((G45-F45)/(G45+F45)))</f>
      </c>
      <c r="J45" s="17" t="n">
        <v>54.625</v>
      </c>
    </row>
    <row r="46">
      <c r="A46" s="42" t="s">
        <v>53</v>
      </c>
      <c r="B46" s="42" t="s">
        <v>61</v>
      </c>
      <c r="C46" t="s">
        <v>64</v>
      </c>
      <c r="D46" t="s">
        <v>42</v>
      </c>
      <c r="E46" t="s">
        <v>19</v>
      </c>
      <c r="F46" s="7" t="n">
        <v>4</v>
      </c>
      <c r="G46" s="9" t="n">
        <v>27</v>
      </c>
      <c r="H46" s="11"/>
      <c r="I46" s="13" t="str">
        <f>1+99*(1-ABS((G46-F46)/(G46+F46)))</f>
      </c>
      <c r="J46" s="17" t="n">
        <v>26.5483870967742</v>
      </c>
    </row>
    <row r="47">
      <c r="A47" s="42" t="s">
        <v>53</v>
      </c>
      <c r="B47" s="42" t="s">
        <v>61</v>
      </c>
      <c r="C47" s="19" t="s">
        <v>13</v>
      </c>
      <c r="D47" s="19" t="s">
        <v>14</v>
      </c>
      <c r="E47" s="19" t="s">
        <v>13</v>
      </c>
      <c r="F47" s="19"/>
      <c r="G47" s="19"/>
      <c r="H47" s="19"/>
      <c r="I47" s="34" t="str">
        <f>AVERAGE(I44,I45,I46)</f>
      </c>
      <c r="J47" s="34" t="n">
        <v>33.9911290322581</v>
      </c>
    </row>
    <row r="48">
      <c r="A48" s="42" t="s">
        <v>65</v>
      </c>
      <c r="B48" s="42" t="s">
        <v>13</v>
      </c>
      <c r="C48" s="19" t="s">
        <v>13</v>
      </c>
      <c r="D48" s="19" t="s">
        <v>14</v>
      </c>
      <c r="E48" s="19" t="s">
        <v>13</v>
      </c>
      <c r="F48" s="19"/>
      <c r="G48" s="19"/>
      <c r="H48" s="19"/>
      <c r="I48" s="35" t="str">
        <f>GEOMEAN(I52,I57)</f>
      </c>
      <c r="J48" s="35" t="n">
        <v>77.8294157444794</v>
      </c>
    </row>
    <row r="49">
      <c r="A49" s="42" t="s">
        <v>65</v>
      </c>
      <c r="B49" s="42" t="s">
        <v>66</v>
      </c>
      <c r="C49" t="s">
        <v>67</v>
      </c>
      <c r="D49" t="s">
        <v>18</v>
      </c>
      <c r="E49" t="s">
        <v>19</v>
      </c>
      <c r="F49" s="7" t="n">
        <v>18</v>
      </c>
      <c r="G49" s="9" t="n">
        <v>12</v>
      </c>
      <c r="H49" s="11" t="n">
        <v>15</v>
      </c>
      <c r="I49" s="13" t="str">
        <f>1+99*(1-ABS((G49-F49)/(G49+F49)))</f>
      </c>
      <c r="J49" s="17" t="n">
        <v>80.2</v>
      </c>
    </row>
    <row r="50">
      <c r="A50" s="42" t="s">
        <v>65</v>
      </c>
      <c r="B50" s="42" t="s">
        <v>66</v>
      </c>
      <c r="C50" t="s">
        <v>68</v>
      </c>
      <c r="D50" t="s">
        <v>14</v>
      </c>
      <c r="E50" t="s">
        <v>19</v>
      </c>
      <c r="F50" s="7" t="n">
        <v>75.9107831645787</v>
      </c>
      <c r="G50" s="9" t="n">
        <v>52.5365255422227</v>
      </c>
      <c r="H50" s="11" t="n">
        <v>65.1013176517188</v>
      </c>
      <c r="I50" s="13" t="str">
        <f>1+99*(1-ABS((G50-F50)/(G50+F50)))</f>
      </c>
      <c r="J50" s="17" t="n">
        <v>81.9844298186474</v>
      </c>
    </row>
    <row r="51">
      <c r="A51" s="42" t="s">
        <v>65</v>
      </c>
      <c r="B51" s="42" t="s">
        <v>66</v>
      </c>
      <c r="C51" t="s">
        <v>69</v>
      </c>
      <c r="D51" t="s">
        <v>14</v>
      </c>
      <c r="E51" t="s">
        <v>19</v>
      </c>
      <c r="F51" s="7" t="n">
        <v>121.950625506538</v>
      </c>
      <c r="G51" s="9" t="n">
        <v>49.9457085855464</v>
      </c>
      <c r="H51" s="11" t="n">
        <v>88.6518282232668</v>
      </c>
      <c r="I51" s="13" t="str">
        <f>1+99*(1-ABS((G51-F51)/(G51+F51)))</f>
      </c>
      <c r="J51" s="17" t="n">
        <v>58.5303153041096</v>
      </c>
    </row>
    <row r="52">
      <c r="A52" s="42" t="s">
        <v>65</v>
      </c>
      <c r="B52" s="42" t="s">
        <v>66</v>
      </c>
      <c r="C52" s="19" t="s">
        <v>13</v>
      </c>
      <c r="D52" s="19" t="s">
        <v>14</v>
      </c>
      <c r="E52" s="19" t="s">
        <v>13</v>
      </c>
      <c r="F52" s="19"/>
      <c r="G52" s="19"/>
      <c r="H52" s="19"/>
      <c r="I52" s="36" t="str">
        <f>AVERAGE(I49,I50,I51)</f>
      </c>
      <c r="J52" s="36" t="n">
        <v>73.5715817075857</v>
      </c>
    </row>
    <row r="53">
      <c r="A53" s="42" t="s">
        <v>65</v>
      </c>
      <c r="B53" s="42" t="s">
        <v>65</v>
      </c>
      <c r="C53" t="s">
        <v>70</v>
      </c>
      <c r="D53" t="s">
        <v>14</v>
      </c>
      <c r="E53" t="s">
        <v>19</v>
      </c>
      <c r="F53" s="7" t="n">
        <v>17.6314511397782</v>
      </c>
      <c r="G53" s="9" t="n">
        <v>13.9212417051468</v>
      </c>
      <c r="H53" s="11" t="n">
        <v>15.8589450034177</v>
      </c>
      <c r="I53" s="13" t="str">
        <f>1+99*(1-ABS((G53-F53)/(G53+F53)))</f>
      </c>
      <c r="J53" s="17" t="n">
        <v>88.3588150198855</v>
      </c>
    </row>
    <row r="54">
      <c r="A54" s="42" t="s">
        <v>65</v>
      </c>
      <c r="B54" s="42" t="s">
        <v>65</v>
      </c>
      <c r="C54" t="s">
        <v>71</v>
      </c>
      <c r="D54" t="s">
        <v>14</v>
      </c>
      <c r="E54" t="s">
        <v>19</v>
      </c>
      <c r="F54" s="7" t="n">
        <v>125.197781777548</v>
      </c>
      <c r="G54" s="9" t="n">
        <v>72.4471541883484</v>
      </c>
      <c r="H54" s="11" t="n">
        <v>99.9968294469385</v>
      </c>
      <c r="I54" s="13" t="str">
        <f>1+99*(1-ABS((G54-F54)/(G54+F54)))</f>
      </c>
      <c r="J54" s="17" t="n">
        <v>73.5773036338666</v>
      </c>
    </row>
    <row r="55">
      <c r="A55" s="42" t="s">
        <v>65</v>
      </c>
      <c r="B55" s="42" t="s">
        <v>65</v>
      </c>
      <c r="C55" t="s">
        <v>72</v>
      </c>
      <c r="D55" t="s">
        <v>14</v>
      </c>
      <c r="E55" t="s">
        <v>19</v>
      </c>
      <c r="F55" s="7" t="n">
        <v>85.7684792575916</v>
      </c>
      <c r="G55" s="9" t="n">
        <v>51.1997970168362</v>
      </c>
      <c r="H55" s="11" t="n">
        <v>69.2537238301198</v>
      </c>
      <c r="I55" s="13" t="str">
        <f>1+99*(1-ABS((G55-F55)/(G55+F55)))</f>
      </c>
      <c r="J55" s="17" t="n">
        <v>75.0139255970637</v>
      </c>
    </row>
    <row r="56">
      <c r="A56" s="42" t="s">
        <v>65</v>
      </c>
      <c r="B56" s="42" t="s">
        <v>65</v>
      </c>
      <c r="C56" t="s">
        <v>73</v>
      </c>
      <c r="D56" t="s">
        <v>42</v>
      </c>
      <c r="E56" t="s">
        <v>19</v>
      </c>
      <c r="F56" s="7" t="n">
        <v>28</v>
      </c>
      <c r="G56" s="9" t="n">
        <v>24</v>
      </c>
      <c r="H56" s="11" t="n">
        <v>26</v>
      </c>
      <c r="I56" s="13" t="str">
        <f>1+99*(1-ABS((G56-F56)/(G56+F56)))</f>
      </c>
      <c r="J56" s="17" t="n">
        <v>92.3846153846154</v>
      </c>
    </row>
    <row r="57">
      <c r="A57" s="42" t="s">
        <v>65</v>
      </c>
      <c r="B57" s="42" t="s">
        <v>65</v>
      </c>
      <c r="C57" s="19" t="s">
        <v>13</v>
      </c>
      <c r="D57" s="19" t="s">
        <v>14</v>
      </c>
      <c r="E57" s="19" t="s">
        <v>13</v>
      </c>
      <c r="F57" s="19"/>
      <c r="G57" s="19"/>
      <c r="H57" s="19"/>
      <c r="I57" s="37" t="str">
        <f>AVERAGE(I53,I54,I55,I56)</f>
      </c>
      <c r="J57" s="37" t="n">
        <v>82.3336649088578</v>
      </c>
    </row>
    <row r="58">
      <c r="A58" s="42" t="s">
        <v>74</v>
      </c>
      <c r="B58" s="42" t="s">
        <v>13</v>
      </c>
      <c r="C58" s="19" t="s">
        <v>13</v>
      </c>
      <c r="D58" s="19" t="s">
        <v>14</v>
      </c>
      <c r="E58" s="19" t="s">
        <v>13</v>
      </c>
      <c r="F58" s="19"/>
      <c r="G58" s="19"/>
      <c r="H58" s="19"/>
      <c r="I58" s="38" t="str">
        <f>GEOMEAN(I63,I66,I70)</f>
      </c>
      <c r="J58" s="38" t="n">
        <v>75.6727128181358</v>
      </c>
    </row>
    <row r="59">
      <c r="A59" s="42" t="s">
        <v>74</v>
      </c>
      <c r="B59" s="42" t="s">
        <v>75</v>
      </c>
      <c r="C59" t="s">
        <v>76</v>
      </c>
      <c r="D59" t="s">
        <v>24</v>
      </c>
      <c r="E59" t="s">
        <v>19</v>
      </c>
      <c r="F59" s="7" t="n">
        <v>42</v>
      </c>
      <c r="G59" s="9" t="n">
        <v>58</v>
      </c>
      <c r="H59" s="11" t="n">
        <v>49.7</v>
      </c>
      <c r="I59" s="13" t="str">
        <f>1+99*(1-ABS((G59-F59)/(G59+F59)))</f>
      </c>
      <c r="J59" s="17" t="n">
        <v>84.16</v>
      </c>
    </row>
    <row r="60">
      <c r="A60" s="42" t="s">
        <v>74</v>
      </c>
      <c r="B60" s="42" t="s">
        <v>75</v>
      </c>
      <c r="C60" t="s">
        <v>77</v>
      </c>
      <c r="D60" t="s">
        <v>24</v>
      </c>
      <c r="E60" t="s">
        <v>19</v>
      </c>
      <c r="F60" s="7" t="n">
        <v>85.4</v>
      </c>
      <c r="G60" s="9" t="n">
        <v>14.6</v>
      </c>
      <c r="H60" s="11"/>
      <c r="I60" s="13" t="str">
        <f>1+99*(1-ABS((G60-F60)/(G60+F60)))</f>
      </c>
      <c r="J60" s="17" t="n">
        <v>29.908</v>
      </c>
    </row>
    <row r="61">
      <c r="A61" s="42" t="s">
        <v>74</v>
      </c>
      <c r="B61" s="42" t="s">
        <v>75</v>
      </c>
      <c r="C61" t="s">
        <v>78</v>
      </c>
      <c r="D61" t="s">
        <v>24</v>
      </c>
      <c r="E61" t="s">
        <v>19</v>
      </c>
      <c r="F61" s="7" t="n">
        <v>8.1</v>
      </c>
      <c r="G61" s="9" t="n">
        <v>16</v>
      </c>
      <c r="H61" s="11" t="n">
        <v>12.2</v>
      </c>
      <c r="I61" s="13" t="str">
        <f>1+99*(1-ABS((G61-F61)/(G61+F61)))</f>
      </c>
      <c r="J61" s="17" t="n">
        <v>67.5477178423237</v>
      </c>
    </row>
    <row r="62">
      <c r="A62" s="42" t="s">
        <v>74</v>
      </c>
      <c r="B62" s="42" t="s">
        <v>75</v>
      </c>
      <c r="C62" t="s">
        <v>79</v>
      </c>
      <c r="D62" t="s">
        <v>24</v>
      </c>
      <c r="E62" t="s">
        <v>21</v>
      </c>
      <c r="F62" s="7" t="n">
        <v>7.8</v>
      </c>
      <c r="G62" s="9" t="n">
        <v>7.1</v>
      </c>
      <c r="H62" s="11" t="n">
        <v>7.4</v>
      </c>
      <c r="I62" s="13" t="str">
        <f>1+99*(1-ABS(((100-G62)-(100-F62))/((100-G62)+(100-F62))))</f>
      </c>
      <c r="J62" s="17" t="n">
        <v>99.6256077795786</v>
      </c>
    </row>
    <row r="63">
      <c r="A63" s="42" t="s">
        <v>74</v>
      </c>
      <c r="B63" s="42" t="s">
        <v>75</v>
      </c>
      <c r="C63" s="19" t="s">
        <v>13</v>
      </c>
      <c r="D63" s="19" t="s">
        <v>14</v>
      </c>
      <c r="E63" s="19" t="s">
        <v>13</v>
      </c>
      <c r="F63" s="19"/>
      <c r="G63" s="19"/>
      <c r="H63" s="19"/>
      <c r="I63" s="39" t="str">
        <f>AVERAGE(I59,I60,I61,I62)</f>
      </c>
      <c r="J63" s="39" t="n">
        <v>70.3103314054756</v>
      </c>
    </row>
    <row r="64">
      <c r="A64" s="42" t="s">
        <v>74</v>
      </c>
      <c r="B64" s="42" t="s">
        <v>80</v>
      </c>
      <c r="C64" t="s">
        <v>81</v>
      </c>
      <c r="D64" t="s">
        <v>24</v>
      </c>
      <c r="E64" t="s">
        <v>19</v>
      </c>
      <c r="F64" s="7" t="n">
        <v>27</v>
      </c>
      <c r="G64" s="9" t="n">
        <v>18.3</v>
      </c>
      <c r="H64" s="11" t="n">
        <v>22.5</v>
      </c>
      <c r="I64" s="13" t="str">
        <f>1+99*(1-ABS((G64-F64)/(G64+F64)))</f>
      </c>
      <c r="J64" s="17" t="n">
        <v>80.9867549668874</v>
      </c>
    </row>
    <row r="65">
      <c r="A65" s="42" t="s">
        <v>74</v>
      </c>
      <c r="B65" s="42" t="s">
        <v>80</v>
      </c>
      <c r="C65" t="s">
        <v>82</v>
      </c>
      <c r="D65" t="s">
        <v>24</v>
      </c>
      <c r="E65" t="s">
        <v>19</v>
      </c>
      <c r="F65" s="7" t="n">
        <v>91.5</v>
      </c>
      <c r="G65" s="9" t="n">
        <v>91.2</v>
      </c>
      <c r="H65" s="11" t="n">
        <v>91.4</v>
      </c>
      <c r="I65" s="13" t="str">
        <f>1+99*(1-ABS((G65-F65)/(G65+F65)))</f>
      </c>
      <c r="J65" s="17" t="n">
        <v>99.8374384236453</v>
      </c>
    </row>
    <row r="66">
      <c r="A66" s="42" t="s">
        <v>74</v>
      </c>
      <c r="B66" s="42" t="s">
        <v>80</v>
      </c>
      <c r="C66" s="19" t="s">
        <v>13</v>
      </c>
      <c r="D66" s="19" t="s">
        <v>14</v>
      </c>
      <c r="E66" s="19" t="s">
        <v>13</v>
      </c>
      <c r="F66" s="19"/>
      <c r="G66" s="19"/>
      <c r="H66" s="19"/>
      <c r="I66" s="40" t="str">
        <f>AVERAGE(I64,I65)</f>
      </c>
      <c r="J66" s="40" t="n">
        <v>90.4120966952664</v>
      </c>
    </row>
    <row r="67">
      <c r="A67" s="42" t="s">
        <v>74</v>
      </c>
      <c r="B67" s="42" t="s">
        <v>83</v>
      </c>
      <c r="C67" t="s">
        <v>84</v>
      </c>
      <c r="D67" t="s">
        <v>24</v>
      </c>
      <c r="E67" t="s">
        <v>19</v>
      </c>
      <c r="F67" s="7" t="n">
        <v>13.2</v>
      </c>
      <c r="G67" s="9" t="n">
        <v>2.7</v>
      </c>
      <c r="H67" s="11" t="n">
        <v>7.8</v>
      </c>
      <c r="I67" s="13" t="str">
        <f>1+99*(1-ABS((G67-F67)/(G67+F67)))</f>
      </c>
      <c r="J67" s="17" t="n">
        <v>34.622641509434</v>
      </c>
    </row>
    <row r="68">
      <c r="A68" s="42" t="s">
        <v>74</v>
      </c>
      <c r="B68" s="42" t="s">
        <v>83</v>
      </c>
      <c r="C68" t="s">
        <v>85</v>
      </c>
      <c r="D68" t="s">
        <v>24</v>
      </c>
      <c r="E68" t="s">
        <v>19</v>
      </c>
      <c r="F68" s="7" t="n">
        <v>32.2</v>
      </c>
      <c r="G68" s="9" t="n">
        <v>38.6</v>
      </c>
      <c r="H68" s="11" t="n">
        <v>35.5</v>
      </c>
      <c r="I68" s="13" t="str">
        <f>1+99*(1-ABS((G68-F68)/(G68+F68)))</f>
      </c>
      <c r="J68" s="17" t="n">
        <v>91.0508474576271</v>
      </c>
    </row>
    <row r="69">
      <c r="A69" s="42" t="s">
        <v>74</v>
      </c>
      <c r="B69" s="42" t="s">
        <v>83</v>
      </c>
      <c r="C69" t="s">
        <v>86</v>
      </c>
      <c r="D69" t="s">
        <v>24</v>
      </c>
      <c r="E69" t="s">
        <v>19</v>
      </c>
      <c r="F69" s="7" t="n">
        <v>6.8</v>
      </c>
      <c r="G69" s="9" t="n">
        <v>10.5</v>
      </c>
      <c r="H69" s="11" t="n">
        <v>8.7</v>
      </c>
      <c r="I69" s="13" t="str">
        <f>1+99*(1-ABS((G69-F69)/(G69+F69)))</f>
      </c>
      <c r="J69" s="17" t="n">
        <v>78.8265895953757</v>
      </c>
    </row>
    <row r="70">
      <c r="A70" s="42" t="s">
        <v>74</v>
      </c>
      <c r="B70" s="42" t="s">
        <v>83</v>
      </c>
      <c r="C70" s="19" t="s">
        <v>13</v>
      </c>
      <c r="D70" s="19" t="s">
        <v>14</v>
      </c>
      <c r="E70" s="19" t="s">
        <v>13</v>
      </c>
      <c r="F70" s="19"/>
      <c r="G70" s="19"/>
      <c r="H70" s="19"/>
      <c r="I70" s="41" t="str">
        <f>AVERAGE(I67,I68,I69)</f>
      </c>
      <c r="J70" s="41" t="n">
        <v>68.1666928541456</v>
      </c>
    </row>
  </sheetData>
  <mergeCells count="45">
    <mergeCell ref="A1:J1"/>
    <mergeCell ref="A6:A8"/>
    <mergeCell ref="B6:B8"/>
    <mergeCell ref="A9:A13"/>
    <mergeCell ref="B9:B13"/>
    <mergeCell ref="A5:A5"/>
    <mergeCell ref="B5:B5"/>
    <mergeCell ref="A15:A18"/>
    <mergeCell ref="B15:B18"/>
    <mergeCell ref="A19:A22"/>
    <mergeCell ref="B19:B22"/>
    <mergeCell ref="A14:A14"/>
    <mergeCell ref="B14:B14"/>
    <mergeCell ref="A24:A27"/>
    <mergeCell ref="B24:B27"/>
    <mergeCell ref="A28:A32"/>
    <mergeCell ref="B28:B32"/>
    <mergeCell ref="A23:A23"/>
    <mergeCell ref="B23:B23"/>
    <mergeCell ref="A33:A35"/>
    <mergeCell ref="B33:B35"/>
    <mergeCell ref="A37:A39"/>
    <mergeCell ref="B37:B39"/>
    <mergeCell ref="A40:A43"/>
    <mergeCell ref="B40:B43"/>
    <mergeCell ref="A44:A47"/>
    <mergeCell ref="B44:B47"/>
    <mergeCell ref="A36:A36"/>
    <mergeCell ref="B36:B36"/>
    <mergeCell ref="A49:A52"/>
    <mergeCell ref="B49:B52"/>
    <mergeCell ref="A53:A57"/>
    <mergeCell ref="B53:B57"/>
    <mergeCell ref="A48:A48"/>
    <mergeCell ref="B48:B48"/>
    <mergeCell ref="A4:A4"/>
    <mergeCell ref="B4:B4"/>
    <mergeCell ref="A59:A63"/>
    <mergeCell ref="B59:B63"/>
    <mergeCell ref="A64:A66"/>
    <mergeCell ref="B64:B66"/>
    <mergeCell ref="A67:A70"/>
    <mergeCell ref="B67:B70"/>
    <mergeCell ref="A58:A58"/>
    <mergeCell ref="B58:B58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U449901</dc:creator>
  <cp:lastModifiedBy>U449901</cp:lastModifiedBy>
  <dcterms:created xsi:type="dcterms:W3CDTF">2023-11-29T11:31:01Z</dcterms:created>
</coreProperties>
</file>